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Lease vs Buy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M17" i="1" l="1"/>
  <c r="M16" i="1"/>
  <c r="M15" i="1"/>
  <c r="M14" i="1"/>
  <c r="M13" i="1"/>
  <c r="D30" i="1"/>
  <c r="E30" i="1"/>
  <c r="F30" i="1"/>
  <c r="G30" i="1"/>
  <c r="C30" i="1"/>
  <c r="D20" i="1"/>
  <c r="E20" i="1"/>
  <c r="F20" i="1"/>
  <c r="G20" i="1"/>
  <c r="C20" i="1"/>
  <c r="G26" i="1"/>
  <c r="F26" i="1"/>
  <c r="E26" i="1"/>
  <c r="D26" i="1"/>
  <c r="C26" i="1"/>
  <c r="G16" i="1"/>
  <c r="F16" i="1"/>
  <c r="F17" i="1"/>
  <c r="E17" i="1"/>
  <c r="D17" i="1"/>
  <c r="C17" i="1"/>
  <c r="G13" i="1"/>
  <c r="F13" i="1"/>
  <c r="E13" i="1"/>
  <c r="D13" i="1"/>
  <c r="C13" i="1"/>
  <c r="G12" i="1"/>
  <c r="F12" i="1"/>
  <c r="E12" i="1"/>
  <c r="D12" i="1"/>
  <c r="C12" i="1"/>
  <c r="G9" i="1"/>
  <c r="F9" i="1"/>
  <c r="E9" i="1"/>
  <c r="D9" i="1"/>
  <c r="D15" i="1" s="1"/>
  <c r="D16" i="1" s="1"/>
  <c r="E16" i="1"/>
  <c r="C16" i="1"/>
  <c r="G15" i="1"/>
  <c r="F15" i="1"/>
  <c r="E15" i="1"/>
  <c r="C15" i="1"/>
  <c r="H8" i="1"/>
  <c r="C9" i="1"/>
  <c r="G17" i="1" l="1"/>
  <c r="B18" i="1" l="1"/>
  <c r="C18" i="1"/>
  <c r="D18" i="1"/>
  <c r="E18" i="1"/>
  <c r="F18" i="1"/>
  <c r="G18" i="1"/>
  <c r="C27" i="1"/>
  <c r="D27" i="1"/>
  <c r="E27" i="1"/>
  <c r="F27" i="1"/>
  <c r="G27" i="1"/>
  <c r="B31" i="1" l="1"/>
  <c r="B32" i="1" s="1"/>
  <c r="B21" i="1"/>
  <c r="B22" i="1" s="1"/>
  <c r="B34" i="1" l="1"/>
</calcChain>
</file>

<file path=xl/sharedStrings.xml><?xml version="1.0" encoding="utf-8"?>
<sst xmlns="http://schemas.openxmlformats.org/spreadsheetml/2006/main" count="43" uniqueCount="40">
  <si>
    <t>Depreciation Rates</t>
  </si>
  <si>
    <t>Year</t>
  </si>
  <si>
    <t>Depreciation Amount</t>
  </si>
  <si>
    <t>Cost of Owning</t>
  </si>
  <si>
    <t>5.  Residual value</t>
  </si>
  <si>
    <t>7.  Net cash flow</t>
  </si>
  <si>
    <t>9.  Cost of ownership</t>
  </si>
  <si>
    <t>Cost of Leasing</t>
  </si>
  <si>
    <t>10.  Lease payment</t>
  </si>
  <si>
    <t>12.  Net cash flow</t>
  </si>
  <si>
    <t>13.  PV of leasing CF @6.5%</t>
  </si>
  <si>
    <t xml:space="preserve">NAL=Cost of ownership-cost of leasing </t>
  </si>
  <si>
    <t>Lease vs Buy</t>
  </si>
  <si>
    <t>Year 0</t>
  </si>
  <si>
    <t>Year 1</t>
  </si>
  <si>
    <t>Year 2</t>
  </si>
  <si>
    <t>Year 3</t>
  </si>
  <si>
    <t>Year 4</t>
  </si>
  <si>
    <t xml:space="preserve">1068, </t>
  </si>
  <si>
    <t xml:space="preserve">14.  Cost of leasing </t>
  </si>
  <si>
    <t xml:space="preserve">3.  Principal Loan Payment </t>
  </si>
  <si>
    <t xml:space="preserve">Present Value of Cash Flows </t>
  </si>
  <si>
    <t xml:space="preserve">5 Year MACRS Depreciation Rates </t>
  </si>
  <si>
    <t>Year 5</t>
  </si>
  <si>
    <t>IT Software Needed</t>
  </si>
  <si>
    <t>8.  PV ownership Cash Flows Years 0 - 5</t>
  </si>
  <si>
    <t xml:space="preserve">Assignment 3 Analysis </t>
  </si>
  <si>
    <t>13.  PV Leasing Cash Flows Years 0 - 5</t>
  </si>
  <si>
    <t>1.  Loan Interest Payments @ 10%</t>
  </si>
  <si>
    <t>2.  Tax Savings From Interest payment @ 30%</t>
  </si>
  <si>
    <t>4.  Depreciation Tax Savings @ (30%) of MACRS Deprecition</t>
  </si>
  <si>
    <t>6.  Tax on residual value @ (30%)</t>
  </si>
  <si>
    <t>Present Value of a $1 Rate (From PV Table) (7 %)</t>
  </si>
  <si>
    <t>11.  Tax savings from lease @ (30%)</t>
  </si>
  <si>
    <t>Lease Amount</t>
  </si>
  <si>
    <t>Loan</t>
  </si>
  <si>
    <t>Present Value</t>
  </si>
  <si>
    <t>Years</t>
  </si>
  <si>
    <t>Amount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</si>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</sst>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_(* #,##0.00000_);_(* \(#,##0.00000\);_(* &quot;-&quot;??_);_(@_)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10"/>
      <name val="Arial"/>
    </font>
    <font>
      <u/>
      <sz val="12"/>
      <color indexed="8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u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0" xfId="0" applyFont="1"/>
    <xf numFmtId="43" fontId="0" fillId="0" borderId="1" xfId="1" applyFont="1" applyBorder="1" applyAlignment="1">
      <alignment horizontal="right"/>
    </xf>
    <xf numFmtId="166" fontId="8" fillId="0" borderId="1" xfId="1" applyNumberFormat="1" applyFont="1" applyBorder="1"/>
    <xf numFmtId="165" fontId="0" fillId="0" borderId="1" xfId="0" applyNumberForma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2" applyNumberFormat="1" applyFont="1" applyAlignment="1">
      <alignment horizontal="right"/>
    </xf>
    <xf numFmtId="165" fontId="8" fillId="0" borderId="2" xfId="2" applyNumberFormat="1" applyFont="1" applyBorder="1"/>
    <xf numFmtId="167" fontId="8" fillId="0" borderId="3" xfId="1" applyNumberFormat="1" applyFont="1" applyBorder="1"/>
    <xf numFmtId="164" fontId="0" fillId="0" borderId="4" xfId="1" applyNumberFormat="1" applyFon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164" fontId="0" fillId="0" borderId="3" xfId="0" applyNumberForma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5" fontId="2" fillId="0" borderId="7" xfId="0" applyNumberFormat="1" applyFont="1" applyBorder="1" applyAlignment="1">
      <alignment horizontal="right"/>
    </xf>
    <xf numFmtId="10" fontId="0" fillId="0" borderId="0" xfId="3" applyNumberFormat="1" applyFont="1" applyAlignment="1">
      <alignment horizontal="center"/>
    </xf>
    <xf numFmtId="43" fontId="0" fillId="0" borderId="5" xfId="1" applyFont="1" applyBorder="1" applyAlignment="1">
      <alignment horizontal="right"/>
    </xf>
    <xf numFmtId="0" fontId="10" fillId="0" borderId="0" xfId="0" applyFont="1"/>
    <xf numFmtId="0" fontId="0" fillId="2" borderId="0" xfId="0" applyFill="1"/>
    <xf numFmtId="10" fontId="0" fillId="2" borderId="0" xfId="0" applyNumberFormat="1" applyFill="1"/>
    <xf numFmtId="165" fontId="0" fillId="3" borderId="0" xfId="0" applyNumberFormat="1" applyFill="1"/>
    <xf numFmtId="43" fontId="0" fillId="0" borderId="1" xfId="1" applyNumberFormat="1" applyFont="1" applyBorder="1" applyAlignment="1">
      <alignment horizontal="right"/>
    </xf>
    <xf numFmtId="43" fontId="0" fillId="0" borderId="5" xfId="0" applyNumberFormat="1" applyBorder="1" applyAlignment="1">
      <alignment horizontal="right"/>
    </xf>
    <xf numFmtId="9" fontId="0" fillId="4" borderId="0" xfId="3" applyFont="1" applyFill="1"/>
    <xf numFmtId="164" fontId="0" fillId="0" borderId="0" xfId="1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43" fontId="0" fillId="0" borderId="0" xfId="1" applyNumberFormat="1" applyFont="1" applyBorder="1" applyAlignment="1">
      <alignment horizontal="right"/>
    </xf>
    <xf numFmtId="43" fontId="0" fillId="0" borderId="0" xfId="1" applyFont="1" applyBorder="1" applyAlignment="1">
      <alignment horizontal="right"/>
    </xf>
    <xf numFmtId="0" fontId="0" fillId="0" borderId="1" xfId="0" applyBorder="1"/>
    <xf numFmtId="0" fontId="0" fillId="0" borderId="1" xfId="1" applyNumberFormat="1" applyFont="1" applyBorder="1" applyAlignment="1">
      <alignment horizontal="right"/>
    </xf>
    <xf numFmtId="9" fontId="0" fillId="5" borderId="1" xfId="3" applyFont="1" applyFill="1" applyBorder="1" applyAlignment="1">
      <alignment horizontal="right"/>
    </xf>
    <xf numFmtId="43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65" fontId="9" fillId="0" borderId="1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3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5" fontId="0" fillId="0" borderId="1" xfId="2" applyNumberFormat="1" applyFont="1" applyBorder="1" applyAlignment="1">
      <alignment horizontal="left"/>
    </xf>
    <xf numFmtId="165" fontId="0" fillId="0" borderId="1" xfId="2" applyNumberFormat="1" applyFont="1" applyBorder="1" applyAlignment="1">
      <alignment horizontal="center"/>
    </xf>
    <xf numFmtId="0" fontId="4" fillId="2" borderId="0" xfId="0" applyFont="1" applyFill="1"/>
    <xf numFmtId="0" fontId="0" fillId="0" borderId="8" xfId="0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590550</xdr:colOff>
      <xdr:row>17</xdr:row>
      <xdr:rowOff>152400</xdr:rowOff>
    </xdr:from>
    <xdr:ext cx="4391025" cy="1028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4011275" y="2971800"/>
              <a:ext cx="4391025" cy="1028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n-US" sz="1200" b="0" i="0">
                      <a:latin typeface="Cambria Math" panose="02040503050406030204" pitchFamily="18" charset="0"/>
                    </a:rPr>
                    <m:t>Depreciation</m:t>
                  </m:r>
                  <m:r>
                    <a:rPr lang="en-US" sz="1200" b="0" i="0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US" sz="12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sty m:val="p"/>
                        </m:rPr>
                        <a:rPr lang="en-US" sz="1200" b="0" i="0">
                          <a:latin typeface="Cambria Math" panose="02040503050406030204" pitchFamily="18" charset="0"/>
                        </a:rPr>
                        <m:t>Original</m:t>
                      </m:r>
                      <m:r>
                        <a:rPr lang="en-US" sz="12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200" b="0" i="0">
                          <a:latin typeface="Cambria Math" panose="02040503050406030204" pitchFamily="18" charset="0"/>
                        </a:rPr>
                        <m:t>cost</m:t>
                      </m:r>
                      <m:r>
                        <a:rPr lang="en-US" sz="1200" b="0" i="0">
                          <a:latin typeface="Cambria Math" panose="02040503050406030204" pitchFamily="18" charset="0"/>
                        </a:rPr>
                        <m:t> −</m:t>
                      </m:r>
                      <m:r>
                        <m:rPr>
                          <m:sty m:val="p"/>
                        </m:rPr>
                        <a:rPr lang="en-US" sz="1200" b="0" i="0">
                          <a:latin typeface="Cambria Math" panose="02040503050406030204" pitchFamily="18" charset="0"/>
                        </a:rPr>
                        <m:t>residual</m:t>
                      </m:r>
                      <m:r>
                        <a:rPr lang="en-US" sz="12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200" b="0" i="0">
                          <a:latin typeface="Cambria Math" panose="02040503050406030204" pitchFamily="18" charset="0"/>
                        </a:rPr>
                        <m:t>value</m:t>
                      </m:r>
                    </m:num>
                    <m:den>
                      <m:r>
                        <m:rPr>
                          <m:sty m:val="p"/>
                        </m:rPr>
                        <a:rPr lang="en-US" sz="1200" b="0" i="0">
                          <a:latin typeface="Cambria Math" panose="02040503050406030204" pitchFamily="18" charset="0"/>
                        </a:rPr>
                        <m:t>Estimated</m:t>
                      </m:r>
                      <m:r>
                        <a:rPr lang="en-US" sz="12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200" b="0" i="0">
                          <a:latin typeface="Cambria Math" panose="02040503050406030204" pitchFamily="18" charset="0"/>
                        </a:rPr>
                        <m:t>life</m:t>
                      </m:r>
                    </m:den>
                  </m:f>
                </m:oMath>
              </a14:m>
              <a:r>
                <a:rPr lang="en-US" sz="1200" i="0"/>
                <a:t> </a:t>
              </a:r>
            </a:p>
            <a:p>
              <a:endParaRPr lang="en-US" sz="1200" i="0"/>
            </a:p>
            <a:p>
              <a:r>
                <a:rPr lang="en-US" sz="1200" i="0"/>
                <a:t>Residual</a:t>
              </a:r>
              <a:r>
                <a:rPr lang="en-US" sz="1200" i="0" baseline="0"/>
                <a:t> value =  Original cost - Depreciation x Estimated Life</a:t>
              </a:r>
            </a:p>
            <a:p>
              <a:endParaRPr lang="en-US" sz="1200" i="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4011275" y="2971800"/>
              <a:ext cx="4391025" cy="1028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1200" b="0" i="0">
                  <a:latin typeface="Cambria Math" panose="02040503050406030204" pitchFamily="18" charset="0"/>
                </a:rPr>
                <a:t>Depreciation=(Original cost −residual value)/(Estimated life)</a:t>
              </a:r>
              <a:r>
                <a:rPr lang="en-US" sz="1200" i="0"/>
                <a:t> </a:t>
              </a:r>
            </a:p>
            <a:p>
              <a:endParaRPr lang="en-US" sz="1200" i="0"/>
            </a:p>
            <a:p>
              <a:r>
                <a:rPr lang="en-US" sz="1200" i="0"/>
                <a:t>Residual</a:t>
              </a:r>
              <a:r>
                <a:rPr lang="en-US" sz="1200" i="0" baseline="0"/>
                <a:t> value =  Original cost - Depreciation x Estimated Life</a:t>
              </a:r>
            </a:p>
            <a:p>
              <a:endParaRPr lang="en-US" sz="1200" i="0"/>
            </a:p>
          </xdr:txBody>
        </xdr:sp>
      </mc:Fallback>
    </mc:AlternateContent>
    <xdr:clientData/>
  </xdr:oneCellAnchor>
  <xdr:oneCellAnchor>
    <xdr:from>
      <xdr:col>10</xdr:col>
      <xdr:colOff>28575</xdr:colOff>
      <xdr:row>23</xdr:row>
      <xdr:rowOff>152400</xdr:rowOff>
    </xdr:from>
    <xdr:ext cx="5105400" cy="27432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4058900" y="3981450"/>
              <a:ext cx="5105400" cy="2743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11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The Future value is calculated</a:t>
              </a:r>
              <a:r>
                <a:rPr lang="en-US" sz="1100" b="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by the formula</a:t>
              </a:r>
              <a:endParaRPr lang="en-US" sz="1100" b="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FV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PV</m:t>
                        </m:r>
                      </m:e>
                      <m:sub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n</m:t>
                        </m:r>
                      </m:sup>
                    </m:sSup>
                  </m:oMath>
                </m:oMathPara>
              </a14:m>
              <a:endParaRPr lang="en-US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en-US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Where ;FV  </a:t>
              </a:r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= Future value of the present cash flow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PV = Present value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n    = period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 i    = interest rate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PV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</m:ctrlPr>
                    </m:fPr>
                    <m:num>
                      <m:r>
                        <a:rPr lang="en-US" sz="1100" b="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𝐹𝑉</m:t>
                      </m:r>
                    </m:num>
                    <m:den>
                      <m:sSup>
                        <m:sSupPr>
                          <m:ctrlPr>
                            <a:rPr lang="en-US" sz="110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</m:ctrlPr>
                        </m:sSupPr>
                        <m:e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(1+</m:t>
                          </m:r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𝑖</m:t>
                          </m:r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𝑛</m:t>
                          </m:r>
                        </m:sup>
                      </m:sSup>
                    </m:den>
                  </m:f>
                </m:oMath>
              </a14:m>
              <a:endParaRPr lang="en-US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 Net Present Value (NPV) 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en-US" sz="110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</m:ctrlPr>
                        </m:sSubPr>
                        <m:e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𝑅</m:t>
                          </m:r>
                        </m:e>
                        <m:sub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𝑡</m:t>
                          </m:r>
                        </m:sub>
                      </m:sSub>
                    </m:num>
                    <m:den>
                      <m:sSup>
                        <m:sSupPr>
                          <m:ctrlPr>
                            <a:rPr lang="en-US" sz="110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</m:ctrlPr>
                        </m:sSupPr>
                        <m:e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(1+</m:t>
                          </m:r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𝑖</m:t>
                          </m:r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 baseline="0">
                              <a:latin typeface="Cambria Math" panose="02040503050406030204" pitchFamily="18" charset="0"/>
                              <a:cs typeface="Times New Roman" panose="020206030504050203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  <m:r>
                    <a:rPr lang="en-US" sz="1100" b="0" i="0" baseline="0">
                      <a:latin typeface="Cambria Math" panose="02040503050406030204" pitchFamily="18" charset="0"/>
                      <a:cs typeface="Times New Roman" panose="02020603050405020304" pitchFamily="18" charset="0"/>
                    </a:rPr>
                    <m:t>  </m:t>
                  </m:r>
                </m:oMath>
              </a14:m>
              <a:endParaRPr lang="en-US" sz="1100" b="0" i="0" baseline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			where</a:t>
              </a:r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;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sSub>
                    <m:sSubPr>
                      <m:ctrlPr>
                        <a:rPr lang="en-US" sz="110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</m:ctrlPr>
                    </m:sSubPr>
                    <m:e>
                      <m:r>
                        <a:rPr lang="en-US" sz="1100" b="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                                                                                         </m:t>
                      </m:r>
                      <m:r>
                        <a:rPr lang="en-US" sz="1100" b="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𝑅</m:t>
                      </m:r>
                    </m:e>
                    <m:sub>
                      <m:r>
                        <a:rPr lang="en-US" sz="1100" b="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𝑡</m:t>
                      </m:r>
                      <m:r>
                        <a:rPr lang="en-US" sz="1100" b="0" i="1" baseline="0"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 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= Net cash flow</a:t>
              </a: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			i = Discount</a:t>
              </a:r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Rate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			t = time of the cash flow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4058900" y="3981450"/>
              <a:ext cx="5105400" cy="2743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11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The Future value is calculated</a:t>
              </a:r>
              <a:r>
                <a:rPr lang="en-US" sz="1100" b="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by the formula</a:t>
              </a:r>
              <a:endParaRPr lang="en-US" sz="1100" b="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FV=PV_1 (〖1+i)〗^n</a:t>
              </a:r>
              <a:endParaRPr lang="en-US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en-US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Where ;FV  </a:t>
              </a:r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= Future value of the present cash flow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PV = Present value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n    = period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 i    = interest rate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PV = </a:t>
              </a:r>
              <a:r>
                <a:rPr lang="en-US" sz="1100" b="0" i="0" baseline="0">
                  <a:latin typeface="Cambria Math" panose="02040503050406030204" pitchFamily="18" charset="0"/>
                  <a:cs typeface="Times New Roman" panose="02020603050405020304" pitchFamily="18" charset="0"/>
                </a:rPr>
                <a:t>𝐹𝑉/〖(1+𝑖)〗^𝑛 </a:t>
              </a:r>
              <a:endParaRPr lang="en-US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               Net Present Value (NPV)  = </a:t>
              </a:r>
              <a:r>
                <a:rPr lang="en-US" sz="1100" b="0" i="0" baseline="0">
                  <a:latin typeface="Cambria Math" panose="02040503050406030204" pitchFamily="18" charset="0"/>
                  <a:cs typeface="Times New Roman" panose="02020603050405020304" pitchFamily="18" charset="0"/>
                </a:rPr>
                <a:t>𝑅_𝑡/〖(1+𝑖)〗^𝑡    </a:t>
              </a:r>
              <a:endParaRPr lang="en-US" sz="1100" b="0" i="0" baseline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			where</a:t>
              </a:r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;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en-US" sz="1100" i="0" baseline="0">
                  <a:latin typeface="Cambria Math" panose="02040503050406030204" pitchFamily="18" charset="0"/>
                  <a:cs typeface="Times New Roman" panose="02020603050405020304" pitchFamily="18" charset="0"/>
                </a:rPr>
                <a:t>〖</a:t>
              </a:r>
              <a:r>
                <a:rPr lang="en-US" sz="1100" b="0" i="0" baseline="0">
                  <a:latin typeface="Cambria Math" panose="02040503050406030204" pitchFamily="18" charset="0"/>
                  <a:cs typeface="Times New Roman" panose="02020603050405020304" pitchFamily="18" charset="0"/>
                </a:rPr>
                <a:t>                                                                                         𝑅〗_(𝑡 )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= Net cash flow</a:t>
              </a:r>
            </a:p>
            <a:p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			i = Discount</a:t>
              </a:r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Rate</a:t>
              </a:r>
            </a:p>
            <a:p>
              <a:r>
                <a:rPr lang="en-US" sz="1100" i="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			t = time of the cash flow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</a:p>
          </xdr:txBody>
        </xdr:sp>
      </mc:Fallback>
    </mc:AlternateContent>
    <xdr:clientData/>
  </xdr:oneCellAnchor>
  <xdr:oneCellAnchor>
    <xdr:from>
      <xdr:col>0</xdr:col>
      <xdr:colOff>0</xdr:colOff>
      <xdr:row>36</xdr:row>
      <xdr:rowOff>142875</xdr:rowOff>
    </xdr:from>
    <xdr:ext cx="8822095" cy="1878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0" y="5981700"/>
              <a:ext cx="8822095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Hence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,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the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hospital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should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lease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the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equipment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as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the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cost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of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ownership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($13,303,820)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is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higher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than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the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cost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of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n-US" sz="1200" b="0" i="0">
                        <a:latin typeface="Cambria Math" panose="02040503050406030204" pitchFamily="18" charset="0"/>
                      </a:rPr>
                      <m:t>leasing</m:t>
                    </m:r>
                    <m:r>
                      <a:rPr lang="en-US" sz="1200" b="0" i="0">
                        <a:latin typeface="Cambria Math" panose="02040503050406030204" pitchFamily="18" charset="0"/>
                      </a:rPr>
                      <m:t>.($1,920,561)</m:t>
                    </m:r>
                  </m:oMath>
                </m:oMathPara>
              </a14:m>
              <a:endParaRPr lang="en-US" sz="12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0" y="5981700"/>
              <a:ext cx="8822095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200" b="0" i="0">
                  <a:latin typeface="Cambria Math" panose="02040503050406030204" pitchFamily="18" charset="0"/>
                </a:rPr>
                <a:t>Hence,the hospital should lease the  equipment as the cost of ownership ($13,303,820) is higher than the cost of leasing.($1,920,561)</a:t>
              </a:r>
              <a:endParaRPr lang="en-US" sz="12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topLeftCell="A13" zoomScaleNormal="100" workbookViewId="0">
      <selection activeCell="C41" sqref="C41"/>
    </sheetView>
  </sheetViews>
  <sheetFormatPr defaultRowHeight="12.75" x14ac:dyDescent="0.2"/>
  <cols>
    <col min="1" max="1" width="55.85546875" customWidth="1"/>
    <col min="2" max="2" width="18.5703125" customWidth="1"/>
    <col min="3" max="3" width="20.42578125" customWidth="1"/>
    <col min="4" max="4" width="23.7109375" customWidth="1"/>
    <col min="5" max="5" width="18.42578125" customWidth="1"/>
    <col min="6" max="6" width="18.28515625" customWidth="1"/>
    <col min="7" max="7" width="18.140625" customWidth="1"/>
    <col min="8" max="8" width="13.42578125" customWidth="1"/>
    <col min="9" max="9" width="14.42578125" bestFit="1" customWidth="1"/>
    <col min="13" max="13" width="12.140625" customWidth="1"/>
  </cols>
  <sheetData>
    <row r="1" spans="1:15" x14ac:dyDescent="0.2">
      <c r="A1" s="27" t="s">
        <v>26</v>
      </c>
    </row>
    <row r="2" spans="1:15" x14ac:dyDescent="0.2">
      <c r="A2" s="2"/>
    </row>
    <row r="3" spans="1:15" x14ac:dyDescent="0.2">
      <c r="A3" s="1" t="s">
        <v>12</v>
      </c>
    </row>
    <row r="4" spans="1:15" x14ac:dyDescent="0.2">
      <c r="H4" t="s">
        <v>34</v>
      </c>
      <c r="I4" s="28">
        <v>300000</v>
      </c>
    </row>
    <row r="5" spans="1:15" x14ac:dyDescent="0.2">
      <c r="A5" s="50" t="s">
        <v>0</v>
      </c>
      <c r="H5" t="s">
        <v>35</v>
      </c>
      <c r="I5" s="28">
        <v>1800000</v>
      </c>
    </row>
    <row r="6" spans="1:15" x14ac:dyDescent="0.2">
      <c r="A6" s="38" t="s">
        <v>1</v>
      </c>
      <c r="B6" s="42"/>
      <c r="C6" s="42">
        <v>1</v>
      </c>
      <c r="D6" s="42">
        <v>2</v>
      </c>
      <c r="E6" s="42">
        <v>3</v>
      </c>
      <c r="F6" s="42">
        <v>4</v>
      </c>
      <c r="G6" s="42">
        <v>5</v>
      </c>
    </row>
    <row r="7" spans="1:15" x14ac:dyDescent="0.2">
      <c r="A7" s="43" t="s">
        <v>24</v>
      </c>
      <c r="B7" s="44"/>
      <c r="C7" s="42"/>
      <c r="D7" s="42"/>
      <c r="E7" s="42"/>
      <c r="F7" s="42"/>
      <c r="G7" s="42"/>
    </row>
    <row r="8" spans="1:15" x14ac:dyDescent="0.2">
      <c r="A8" s="43" t="s">
        <v>22</v>
      </c>
      <c r="B8" s="45"/>
      <c r="C8" s="46">
        <v>0.2</v>
      </c>
      <c r="D8" s="46">
        <v>0.32</v>
      </c>
      <c r="E8" s="46">
        <v>0.192</v>
      </c>
      <c r="F8" s="46">
        <v>0.1152</v>
      </c>
      <c r="G8" s="46">
        <v>0.1152</v>
      </c>
      <c r="H8" s="29">
        <f>SUM(C8:G8)</f>
        <v>0.9423999999999999</v>
      </c>
      <c r="I8" s="25"/>
    </row>
    <row r="9" spans="1:15" x14ac:dyDescent="0.2">
      <c r="A9" s="38" t="s">
        <v>2</v>
      </c>
      <c r="B9" s="47"/>
      <c r="C9" s="48">
        <f>C8*I5</f>
        <v>360000</v>
      </c>
      <c r="D9" s="48">
        <f>(C8+D8)*I5</f>
        <v>936000</v>
      </c>
      <c r="E9" s="48">
        <f>(C8+D8+E8)*I5</f>
        <v>1281600</v>
      </c>
      <c r="F9" s="49">
        <f>(C8+D8+E8+F8)*I5</f>
        <v>1488960</v>
      </c>
      <c r="G9" s="49">
        <f>(C8+D8+E8+F8+G8)*I5</f>
        <v>1696319.9999999998</v>
      </c>
      <c r="H9" s="30"/>
    </row>
    <row r="10" spans="1:15" x14ac:dyDescent="0.2">
      <c r="B10" s="3"/>
      <c r="C10" s="3"/>
      <c r="D10" s="3"/>
      <c r="E10" s="3"/>
      <c r="F10" s="3"/>
      <c r="G10" s="3"/>
      <c r="K10" s="51" t="s">
        <v>36</v>
      </c>
      <c r="L10" s="51"/>
    </row>
    <row r="11" spans="1:15" ht="15.75" x14ac:dyDescent="0.25">
      <c r="A11" s="50" t="s">
        <v>3</v>
      </c>
      <c r="B11" s="4" t="s">
        <v>13</v>
      </c>
      <c r="C11" s="4" t="s">
        <v>14</v>
      </c>
      <c r="D11" s="4" t="s">
        <v>15</v>
      </c>
      <c r="E11" s="4" t="s">
        <v>16</v>
      </c>
      <c r="F11" s="5" t="s">
        <v>17</v>
      </c>
      <c r="G11" s="5" t="s">
        <v>23</v>
      </c>
      <c r="K11" s="38" t="s">
        <v>37</v>
      </c>
      <c r="L11" s="38" t="s">
        <v>38</v>
      </c>
      <c r="M11" s="38" t="s">
        <v>36</v>
      </c>
      <c r="N11" s="38" t="s">
        <v>39</v>
      </c>
    </row>
    <row r="12" spans="1:15" x14ac:dyDescent="0.2">
      <c r="A12" s="11" t="s">
        <v>28</v>
      </c>
      <c r="B12" s="12">
        <v>0</v>
      </c>
      <c r="C12" s="8">
        <f>I5*I12</f>
        <v>180000</v>
      </c>
      <c r="D12" s="8">
        <f>(C12+I5)*I12</f>
        <v>198000</v>
      </c>
      <c r="E12" s="8">
        <f>(I5+D12)*I12</f>
        <v>199800</v>
      </c>
      <c r="F12" s="9">
        <f>(I5+E12)*I12</f>
        <v>199980</v>
      </c>
      <c r="G12" s="9">
        <f>(I5+F12)*I12</f>
        <v>199998</v>
      </c>
      <c r="I12" s="33">
        <v>0.1</v>
      </c>
      <c r="K12" s="39">
        <v>0</v>
      </c>
      <c r="L12" s="8">
        <v>1</v>
      </c>
      <c r="M12" s="8">
        <v>1</v>
      </c>
      <c r="N12" s="40">
        <v>7.0000000000000007E-2</v>
      </c>
      <c r="O12" s="35"/>
    </row>
    <row r="13" spans="1:15" x14ac:dyDescent="0.2">
      <c r="A13" s="11" t="s">
        <v>29</v>
      </c>
      <c r="B13" s="12">
        <v>0</v>
      </c>
      <c r="C13" s="8">
        <f>C12*I13</f>
        <v>54000</v>
      </c>
      <c r="D13" s="8">
        <f>D12*I13</f>
        <v>59400</v>
      </c>
      <c r="E13" s="8">
        <f>E12*I13</f>
        <v>59940</v>
      </c>
      <c r="F13" s="8">
        <f>F12*I13</f>
        <v>59994</v>
      </c>
      <c r="G13" s="31">
        <f>G12*I13</f>
        <v>59999.399999999994</v>
      </c>
      <c r="I13" s="33">
        <v>0.3</v>
      </c>
      <c r="K13" s="8">
        <v>1</v>
      </c>
      <c r="L13" s="8">
        <v>1</v>
      </c>
      <c r="M13" s="8">
        <f>L12+NPV(N12,L13)</f>
        <v>1.9345794392523366</v>
      </c>
      <c r="N13" s="8"/>
      <c r="O13" s="36"/>
    </row>
    <row r="14" spans="1:15" x14ac:dyDescent="0.2">
      <c r="A14" s="11" t="s">
        <v>20</v>
      </c>
      <c r="B14" s="12">
        <v>0</v>
      </c>
      <c r="C14" s="12">
        <v>1800000</v>
      </c>
      <c r="D14" s="12">
        <v>1800000</v>
      </c>
      <c r="E14" s="12">
        <v>1800000</v>
      </c>
      <c r="F14" s="12">
        <v>1800000</v>
      </c>
      <c r="G14" s="12">
        <v>1800000</v>
      </c>
      <c r="K14" s="8">
        <v>2</v>
      </c>
      <c r="L14" s="8">
        <v>1</v>
      </c>
      <c r="M14" s="12">
        <f>L12+NPV(N12,L13:L14)</f>
        <v>2.8080181675255478</v>
      </c>
      <c r="N14" s="12"/>
      <c r="O14" s="37"/>
    </row>
    <row r="15" spans="1:15" x14ac:dyDescent="0.2">
      <c r="A15" s="11" t="s">
        <v>30</v>
      </c>
      <c r="B15" s="12">
        <v>0</v>
      </c>
      <c r="C15" s="9">
        <f>C9*I15</f>
        <v>108000</v>
      </c>
      <c r="D15" s="9">
        <f>D9*I15</f>
        <v>280800</v>
      </c>
      <c r="E15" s="9">
        <f>E9*I15</f>
        <v>384480</v>
      </c>
      <c r="F15" s="9">
        <f>F9*I15</f>
        <v>446688</v>
      </c>
      <c r="G15" s="9">
        <f>G9*I15</f>
        <v>508895.99999999988</v>
      </c>
      <c r="I15" s="33">
        <v>0.3</v>
      </c>
      <c r="K15" s="8">
        <v>3</v>
      </c>
      <c r="L15" s="8">
        <v>1</v>
      </c>
      <c r="M15" s="9">
        <f>L12+NPV(N12,L13:L15)</f>
        <v>3.6243160444164002</v>
      </c>
      <c r="N15" s="9"/>
      <c r="O15" s="35"/>
    </row>
    <row r="16" spans="1:15" x14ac:dyDescent="0.2">
      <c r="A16" t="s">
        <v>4</v>
      </c>
      <c r="B16" s="12">
        <v>0</v>
      </c>
      <c r="C16" s="12">
        <f>I5-(C15*C6)</f>
        <v>1692000</v>
      </c>
      <c r="D16" s="12">
        <f>I5-(D15*D6)</f>
        <v>1238400</v>
      </c>
      <c r="E16" s="12">
        <f>I5-(E15*E6)</f>
        <v>646560</v>
      </c>
      <c r="F16" s="9">
        <f>I5-(F15*4)</f>
        <v>13248</v>
      </c>
      <c r="G16" s="9">
        <f>I5-(G15*5)</f>
        <v>-744479.99999999953</v>
      </c>
      <c r="I16" s="33">
        <v>0.3</v>
      </c>
      <c r="K16" s="8">
        <v>4</v>
      </c>
      <c r="L16" s="8">
        <v>1</v>
      </c>
      <c r="M16" s="12">
        <f>L12+NPV(N12,L13:L16)</f>
        <v>4.3872112564639254</v>
      </c>
      <c r="N16" s="9"/>
      <c r="O16" s="35"/>
    </row>
    <row r="17" spans="1:15" ht="13.5" thickBot="1" x14ac:dyDescent="0.25">
      <c r="A17" s="11" t="s">
        <v>31</v>
      </c>
      <c r="B17" s="12">
        <v>0</v>
      </c>
      <c r="C17" s="26">
        <f>C16*I16</f>
        <v>507600</v>
      </c>
      <c r="D17" s="26">
        <f>D16*I17</f>
        <v>371520</v>
      </c>
      <c r="E17" s="26">
        <f>E16*I17</f>
        <v>193968</v>
      </c>
      <c r="F17" s="32">
        <f>F16*I17</f>
        <v>3974.3999999999996</v>
      </c>
      <c r="G17" s="20">
        <f>G16*I16</f>
        <v>-223343.99999999985</v>
      </c>
      <c r="I17" s="33">
        <v>0.3</v>
      </c>
      <c r="K17" s="8">
        <v>5</v>
      </c>
      <c r="L17" s="8">
        <v>1</v>
      </c>
      <c r="M17" s="12">
        <f>L12+NPV(N12,L13:L17)</f>
        <v>5.1001974359475932</v>
      </c>
      <c r="N17" s="41"/>
      <c r="O17" s="35"/>
    </row>
    <row r="18" spans="1:15" ht="13.5" thickBot="1" x14ac:dyDescent="0.25">
      <c r="A18" t="s">
        <v>5</v>
      </c>
      <c r="B18" s="12">
        <f t="shared" ref="B18:G18" si="0">SUM(B12:B17)</f>
        <v>0</v>
      </c>
      <c r="C18" s="19">
        <f t="shared" si="0"/>
        <v>4341600</v>
      </c>
      <c r="D18" s="19">
        <f t="shared" si="0"/>
        <v>3948120</v>
      </c>
      <c r="E18" s="19">
        <f t="shared" si="0"/>
        <v>3284748</v>
      </c>
      <c r="F18" s="19">
        <f t="shared" si="0"/>
        <v>2523884.4</v>
      </c>
      <c r="G18" s="19">
        <f t="shared" si="0"/>
        <v>1601069.4000000006</v>
      </c>
      <c r="K18" s="34"/>
    </row>
    <row r="19" spans="1:15" ht="13.5" thickBot="1" x14ac:dyDescent="0.25">
      <c r="A19" s="11" t="s">
        <v>32</v>
      </c>
      <c r="B19" s="13">
        <v>1</v>
      </c>
      <c r="C19" s="18">
        <v>2</v>
      </c>
      <c r="D19" s="18">
        <v>2.81</v>
      </c>
      <c r="E19" s="18">
        <v>4</v>
      </c>
      <c r="F19" s="18">
        <v>4.3899999999999997</v>
      </c>
      <c r="G19" s="18">
        <v>5.0999999999999996</v>
      </c>
      <c r="I19" s="33">
        <v>7.0000000000000007E-2</v>
      </c>
      <c r="K19" s="34"/>
    </row>
    <row r="20" spans="1:15" ht="13.5" thickBot="1" x14ac:dyDescent="0.25">
      <c r="A20" s="11" t="s">
        <v>21</v>
      </c>
      <c r="B20" s="13"/>
      <c r="C20" s="17">
        <f>C12+NPV($I$19,C13:C17)</f>
        <v>3543547.6548059415</v>
      </c>
      <c r="D20" s="17">
        <f t="shared" ref="D20:G20" si="1">D12+NPV($I$19,D13:D17)</f>
        <v>3264578.2294157487</v>
      </c>
      <c r="E20" s="17">
        <f t="shared" si="1"/>
        <v>2773412.6417510961</v>
      </c>
      <c r="F20" s="17">
        <f t="shared" si="1"/>
        <v>2205809.8638438517</v>
      </c>
      <c r="G20" s="17">
        <f t="shared" si="1"/>
        <v>1516471.2281217622</v>
      </c>
    </row>
    <row r="21" spans="1:15" ht="13.5" thickTop="1" x14ac:dyDescent="0.2">
      <c r="A21" s="11" t="s">
        <v>25</v>
      </c>
      <c r="B21" s="14">
        <f>SUM(B20:G20)</f>
        <v>13303819.617938399</v>
      </c>
      <c r="C21" s="10"/>
      <c r="D21" s="10"/>
      <c r="E21" s="10"/>
      <c r="F21" s="10"/>
      <c r="G21" s="10"/>
    </row>
    <row r="22" spans="1:15" x14ac:dyDescent="0.2">
      <c r="A22" t="s">
        <v>6</v>
      </c>
      <c r="B22" s="16">
        <f>-B21</f>
        <v>-13303819.617938399</v>
      </c>
      <c r="C22" s="6"/>
      <c r="D22" s="6"/>
      <c r="E22" s="6"/>
      <c r="F22" s="6"/>
      <c r="G22" s="6"/>
    </row>
    <row r="23" spans="1:15" x14ac:dyDescent="0.2">
      <c r="B23" s="6"/>
      <c r="C23" s="6"/>
      <c r="D23" s="6"/>
      <c r="E23" s="6"/>
      <c r="F23" s="6"/>
      <c r="G23" s="6"/>
    </row>
    <row r="24" spans="1:15" x14ac:dyDescent="0.2">
      <c r="A24" s="50" t="s">
        <v>7</v>
      </c>
      <c r="B24" s="6"/>
      <c r="C24" s="6"/>
      <c r="D24" s="6"/>
      <c r="E24" s="6"/>
      <c r="F24" s="6"/>
      <c r="G24" s="6"/>
    </row>
    <row r="25" spans="1:15" x14ac:dyDescent="0.2">
      <c r="A25" t="s">
        <v>8</v>
      </c>
      <c r="B25" s="7">
        <v>0</v>
      </c>
      <c r="C25" s="9">
        <v>300000</v>
      </c>
      <c r="D25" s="9">
        <v>300000</v>
      </c>
      <c r="E25" s="9">
        <v>300000</v>
      </c>
      <c r="F25" s="9">
        <v>300000</v>
      </c>
      <c r="G25" s="9">
        <v>300000</v>
      </c>
    </row>
    <row r="26" spans="1:15" ht="13.5" thickBot="1" x14ac:dyDescent="0.25">
      <c r="A26" s="11" t="s">
        <v>33</v>
      </c>
      <c r="B26" s="7">
        <v>0</v>
      </c>
      <c r="C26" s="20">
        <f>C25*I26</f>
        <v>90000</v>
      </c>
      <c r="D26" s="20">
        <f>D25*I26</f>
        <v>90000</v>
      </c>
      <c r="E26" s="20">
        <f>E25*I26</f>
        <v>90000</v>
      </c>
      <c r="F26" s="20">
        <f>F25*I26</f>
        <v>90000</v>
      </c>
      <c r="G26" s="20">
        <f>G25*I26</f>
        <v>90000</v>
      </c>
      <c r="I26" s="33">
        <v>0.3</v>
      </c>
    </row>
    <row r="27" spans="1:15" ht="13.5" thickBot="1" x14ac:dyDescent="0.25">
      <c r="A27" t="s">
        <v>9</v>
      </c>
      <c r="B27" s="7">
        <v>0</v>
      </c>
      <c r="C27" s="22">
        <f>C25+C26</f>
        <v>390000</v>
      </c>
      <c r="D27" s="22">
        <f>D25+D26</f>
        <v>390000</v>
      </c>
      <c r="E27" s="22">
        <f>E25+E26</f>
        <v>390000</v>
      </c>
      <c r="F27" s="22">
        <f>F25+F26</f>
        <v>390000</v>
      </c>
      <c r="G27" s="22">
        <f>G25+G26</f>
        <v>390000</v>
      </c>
    </row>
    <row r="28" spans="1:15" hidden="1" x14ac:dyDescent="0.2">
      <c r="A28" t="s">
        <v>10</v>
      </c>
      <c r="B28" s="8" t="s">
        <v>18</v>
      </c>
      <c r="C28" s="21"/>
      <c r="D28" s="21"/>
      <c r="E28" s="21"/>
      <c r="F28" s="21"/>
      <c r="G28" s="21"/>
    </row>
    <row r="29" spans="1:15" ht="13.5" thickBot="1" x14ac:dyDescent="0.25">
      <c r="A29" s="11" t="s">
        <v>32</v>
      </c>
      <c r="B29" s="13">
        <v>1</v>
      </c>
      <c r="C29" s="18">
        <v>2</v>
      </c>
      <c r="D29" s="18">
        <v>2.81</v>
      </c>
      <c r="E29" s="18">
        <v>4</v>
      </c>
      <c r="F29" s="18">
        <v>4.3899999999999997</v>
      </c>
      <c r="G29" s="18">
        <v>5.0999999999999996</v>
      </c>
      <c r="I29" s="33">
        <v>7.0000000000000007E-2</v>
      </c>
    </row>
    <row r="30" spans="1:15" ht="13.5" thickBot="1" x14ac:dyDescent="0.25">
      <c r="A30" s="11" t="s">
        <v>21</v>
      </c>
      <c r="B30" s="13"/>
      <c r="C30" s="17">
        <f>C25+NPV($I$29,C26)</f>
        <v>384112.14953271026</v>
      </c>
      <c r="D30" s="17">
        <f t="shared" ref="D30:G30" si="2">D25+NPV($I$29,D26)</f>
        <v>384112.14953271026</v>
      </c>
      <c r="E30" s="17">
        <f t="shared" si="2"/>
        <v>384112.14953271026</v>
      </c>
      <c r="F30" s="17">
        <f t="shared" si="2"/>
        <v>384112.14953271026</v>
      </c>
      <c r="G30" s="17">
        <f t="shared" si="2"/>
        <v>384112.14953271026</v>
      </c>
    </row>
    <row r="31" spans="1:15" ht="13.5" thickTop="1" x14ac:dyDescent="0.2">
      <c r="A31" s="11" t="s">
        <v>27</v>
      </c>
      <c r="B31" s="23">
        <f>SUM(B30:G30)</f>
        <v>1920560.7476635512</v>
      </c>
      <c r="C31" s="10"/>
      <c r="D31" s="10"/>
      <c r="E31" s="10"/>
      <c r="F31" s="10"/>
    </row>
    <row r="32" spans="1:15" x14ac:dyDescent="0.2">
      <c r="A32" t="s">
        <v>19</v>
      </c>
      <c r="B32" s="15">
        <f>-B31</f>
        <v>-1920560.7476635512</v>
      </c>
      <c r="C32" s="6"/>
      <c r="D32" s="6"/>
      <c r="E32" s="6"/>
      <c r="F32" s="6"/>
    </row>
    <row r="33" spans="1:6" ht="13.5" thickBot="1" x14ac:dyDescent="0.25">
      <c r="B33" s="15"/>
      <c r="C33" s="6"/>
      <c r="D33" s="6"/>
      <c r="E33" s="6"/>
      <c r="F33" s="6"/>
    </row>
    <row r="34" spans="1:6" ht="13.5" thickBot="1" x14ac:dyDescent="0.25">
      <c r="A34" s="1" t="s">
        <v>11</v>
      </c>
      <c r="B34" s="24">
        <f>+B22-B32</f>
        <v>-11383258.870274847</v>
      </c>
      <c r="C34" s="6"/>
      <c r="D34" s="6"/>
      <c r="E34" s="6"/>
      <c r="F34" s="6"/>
    </row>
    <row r="36" spans="1:6" x14ac:dyDescent="0.2">
      <c r="A36" s="1"/>
    </row>
  </sheetData>
  <mergeCells count="1">
    <mergeCell ref="K10:L10"/>
  </mergeCells>
  <phoneticPr fontId="0" type="noConversion"/>
  <pageMargins left="0.75" right="0.75" top="1" bottom="1" header="0.5" footer="0.5"/>
  <pageSetup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Lease vs Buy</vt:lpstr>
      <vt:lpstr>Sheet2</vt:lpstr>
      <vt:lpstr>Sheet3</vt:lpstr>
    </vt:vector>
  </TitlesOfParts>
  <Company>Authorized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212037899</dc:creator>
  <cp:lastModifiedBy>Doug</cp:lastModifiedBy>
  <cp:lastPrinted>2017-11-26T21:49:51Z</cp:lastPrinted>
  <dcterms:created xsi:type="dcterms:W3CDTF">2011-02-24T03:33:33Z</dcterms:created>
  <dcterms:modified xsi:type="dcterms:W3CDTF">2019-05-29T04:18:36Z</dcterms:modified>
</cp:coreProperties>
</file>